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4860" windowHeight="15280" tabRatio="500" firstSheet="1" activeTab="1"/>
  </bookViews>
  <sheets>
    <sheet name="Blatt1" sheetId="1" r:id="rId1"/>
    <sheet name="event caclulation 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3" l="1"/>
  <c r="J4" i="3"/>
  <c r="C27" i="3"/>
  <c r="J27" i="3"/>
  <c r="F5" i="3"/>
  <c r="J5" i="3"/>
  <c r="C28" i="3"/>
  <c r="J28" i="3"/>
  <c r="F6" i="3"/>
  <c r="J6" i="3"/>
  <c r="C29" i="3"/>
  <c r="J29" i="3"/>
  <c r="F7" i="3"/>
  <c r="J7" i="3"/>
  <c r="F8" i="3"/>
  <c r="J8" i="3"/>
  <c r="C30" i="3"/>
  <c r="J30" i="3"/>
  <c r="F9" i="3"/>
  <c r="J9" i="3"/>
  <c r="J17" i="3"/>
  <c r="J18" i="3"/>
  <c r="J20" i="3"/>
  <c r="J21" i="3"/>
  <c r="J22" i="3"/>
  <c r="J24" i="3"/>
  <c r="J25" i="3"/>
  <c r="C31" i="3"/>
  <c r="J31" i="3"/>
  <c r="J36" i="3"/>
  <c r="J37" i="3"/>
  <c r="J38" i="3"/>
  <c r="J39" i="3"/>
  <c r="J40" i="3"/>
  <c r="E4" i="3"/>
  <c r="I4" i="3"/>
  <c r="I27" i="3"/>
  <c r="E5" i="3"/>
  <c r="I5" i="3"/>
  <c r="I28" i="3"/>
  <c r="E6" i="3"/>
  <c r="I6" i="3"/>
  <c r="I29" i="3"/>
  <c r="E7" i="3"/>
  <c r="I7" i="3"/>
  <c r="E8" i="3"/>
  <c r="I8" i="3"/>
  <c r="I30" i="3"/>
  <c r="E9" i="3"/>
  <c r="I9" i="3"/>
  <c r="I17" i="3"/>
  <c r="I18" i="3"/>
  <c r="I20" i="3"/>
  <c r="I21" i="3"/>
  <c r="I22" i="3"/>
  <c r="I24" i="3"/>
  <c r="I25" i="3"/>
  <c r="I31" i="3"/>
  <c r="I36" i="3"/>
  <c r="I37" i="3"/>
  <c r="I38" i="3"/>
  <c r="I39" i="3"/>
  <c r="I40" i="3"/>
  <c r="D4" i="3"/>
  <c r="H4" i="3"/>
  <c r="H27" i="3"/>
  <c r="D5" i="3"/>
  <c r="H5" i="3"/>
  <c r="H28" i="3"/>
  <c r="D6" i="3"/>
  <c r="H6" i="3"/>
  <c r="H29" i="3"/>
  <c r="D7" i="3"/>
  <c r="H7" i="3"/>
  <c r="D8" i="3"/>
  <c r="H8" i="3"/>
  <c r="H30" i="3"/>
  <c r="D9" i="3"/>
  <c r="H9" i="3"/>
  <c r="H17" i="3"/>
  <c r="H18" i="3"/>
  <c r="H20" i="3"/>
  <c r="H21" i="3"/>
  <c r="H22" i="3"/>
  <c r="H24" i="3"/>
  <c r="H25" i="3"/>
  <c r="H31" i="3"/>
  <c r="H36" i="3"/>
  <c r="H37" i="3"/>
  <c r="H38" i="3"/>
  <c r="H39" i="3"/>
  <c r="H40" i="3"/>
  <c r="J3" i="3"/>
  <c r="I3" i="3"/>
  <c r="H3" i="3"/>
  <c r="B28" i="3"/>
  <c r="B27" i="3"/>
  <c r="E10" i="3"/>
  <c r="I10" i="3"/>
  <c r="E11" i="3"/>
  <c r="I11" i="3"/>
  <c r="I19" i="3"/>
  <c r="I23" i="3"/>
  <c r="I26" i="3"/>
  <c r="I32" i="3"/>
  <c r="F10" i="3"/>
  <c r="J10" i="3"/>
  <c r="F11" i="3"/>
  <c r="J11" i="3"/>
  <c r="J19" i="3"/>
  <c r="J23" i="3"/>
  <c r="J26" i="3"/>
  <c r="J32" i="3"/>
  <c r="D10" i="3"/>
  <c r="H10" i="3"/>
  <c r="D11" i="3"/>
  <c r="H11" i="3"/>
  <c r="H19" i="3"/>
  <c r="H23" i="3"/>
  <c r="H26" i="3"/>
  <c r="H32" i="3"/>
  <c r="I33" i="3"/>
  <c r="I34" i="3"/>
  <c r="J33" i="3"/>
  <c r="J34" i="3"/>
  <c r="H33" i="3"/>
  <c r="H34" i="3"/>
  <c r="B26" i="1"/>
  <c r="B4" i="1"/>
  <c r="B5" i="1"/>
  <c r="B12" i="1"/>
  <c r="H7" i="1"/>
  <c r="I7" i="1"/>
  <c r="J7" i="1"/>
  <c r="K7" i="1"/>
  <c r="L7" i="1"/>
  <c r="M7" i="1"/>
  <c r="N7" i="1"/>
  <c r="G7" i="1"/>
</calcChain>
</file>

<file path=xl/sharedStrings.xml><?xml version="1.0" encoding="utf-8"?>
<sst xmlns="http://schemas.openxmlformats.org/spreadsheetml/2006/main" count="99" uniqueCount="91">
  <si>
    <t>Per person costs</t>
  </si>
  <si>
    <t>program</t>
  </si>
  <si>
    <t>fixed costs</t>
  </si>
  <si>
    <t>airport transfer</t>
  </si>
  <si>
    <t>coffee breaks</t>
  </si>
  <si>
    <t>luches</t>
  </si>
  <si>
    <t>folders</t>
  </si>
  <si>
    <t>bags</t>
  </si>
  <si>
    <t>badges</t>
  </si>
  <si>
    <t>AV</t>
  </si>
  <si>
    <t>(Don't want, would cost 1950)</t>
  </si>
  <si>
    <t>Meals &amp; regist 14 speakers</t>
  </si>
  <si>
    <t>Social prog 14 speakers</t>
  </si>
  <si>
    <t>EasyChair</t>
  </si>
  <si>
    <t>Poster prize</t>
  </si>
  <si>
    <t>poster stands</t>
  </si>
  <si>
    <t>TOTAL</t>
  </si>
  <si>
    <t>Break-even registration needed assuming €100 student fee</t>
  </si>
  <si>
    <t>student attendance</t>
  </si>
  <si>
    <t>regular attendance</t>
  </si>
  <si>
    <t>break-even reg. price</t>
  </si>
  <si>
    <t>~11 Euro full cover - price for 100 copies</t>
  </si>
  <si>
    <t>Will be paid by Lonne</t>
  </si>
  <si>
    <t>proposed registration:</t>
  </si>
  <si>
    <t>€100 - to keep as cheap as possible for students</t>
  </si>
  <si>
    <t>conference dinner</t>
  </si>
  <si>
    <t>keynote speakers</t>
  </si>
  <si>
    <t>Late registration fee</t>
  </si>
  <si>
    <t>student</t>
  </si>
  <si>
    <t>full regist</t>
  </si>
  <si>
    <t>Early bird deadline:</t>
  </si>
  <si>
    <t>Two months before conference start</t>
  </si>
  <si>
    <t>lunches</t>
  </si>
  <si>
    <t>Services</t>
  </si>
  <si>
    <t>technical assistance</t>
  </si>
  <si>
    <t>booklet</t>
  </si>
  <si>
    <t>registration service</t>
  </si>
  <si>
    <t>per 100 participants</t>
  </si>
  <si>
    <t>credit card services</t>
  </si>
  <si>
    <t>Reception</t>
  </si>
  <si>
    <t>Quantity</t>
  </si>
  <si>
    <t>per 80 participants</t>
  </si>
  <si>
    <t>per 120 participants</t>
  </si>
  <si>
    <t>Awards / prizes</t>
  </si>
  <si>
    <t>other</t>
  </si>
  <si>
    <t>proportial costs</t>
  </si>
  <si>
    <t>Travel invited speakers</t>
  </si>
  <si>
    <t>Accomodation invited speakers</t>
  </si>
  <si>
    <t>poster stand rental</t>
  </si>
  <si>
    <t>conference facility fee</t>
  </si>
  <si>
    <t>Media rental fee</t>
  </si>
  <si>
    <t>lunch speakers</t>
  </si>
  <si>
    <t>coffee speakers</t>
  </si>
  <si>
    <t>Easychair/abstract management</t>
  </si>
  <si>
    <t>Amount</t>
  </si>
  <si>
    <t>booklet speakers</t>
  </si>
  <si>
    <t>conference dinner speakers</t>
  </si>
  <si>
    <t>bags speakers</t>
  </si>
  <si>
    <t>Conference dinner fees</t>
  </si>
  <si>
    <t>Sponsorship</t>
  </si>
  <si>
    <t>Fixed costs</t>
  </si>
  <si>
    <t>TOTAL EXPENSES</t>
  </si>
  <si>
    <t>DIFFERENCE</t>
  </si>
  <si>
    <t>Total expected sponsorship</t>
  </si>
  <si>
    <t>Total cost</t>
  </si>
  <si>
    <t>Automatically</t>
  </si>
  <si>
    <t>calculated</t>
  </si>
  <si>
    <t>based</t>
  </si>
  <si>
    <t>Attendance %</t>
  </si>
  <si>
    <t>Per item costs</t>
  </si>
  <si>
    <t>Fixed, don't change</t>
  </si>
  <si>
    <t>(Amount charged to attendees)</t>
  </si>
  <si>
    <t>Price per person</t>
  </si>
  <si>
    <t>average cost</t>
  </si>
  <si>
    <t>per night cost</t>
  </si>
  <si>
    <t>transport hotel to venue (if applicable)</t>
  </si>
  <si>
    <t>Sponsorships + dinner fees</t>
  </si>
  <si>
    <t>Fixed expenses total</t>
  </si>
  <si>
    <t>on costs</t>
  </si>
  <si>
    <t>elsewhere</t>
  </si>
  <si>
    <t>total attendees</t>
  </si>
  <si>
    <t>student attendees</t>
  </si>
  <si>
    <t>Costs at various attendence levels</t>
  </si>
  <si>
    <t>Students</t>
  </si>
  <si>
    <t>Student fee</t>
  </si>
  <si>
    <t>Student registration income</t>
  </si>
  <si>
    <t>Attendance frac.</t>
  </si>
  <si>
    <t>Student registration fee</t>
  </si>
  <si>
    <t>Break-even full registration fee</t>
  </si>
  <si>
    <t>Fill in only cells having this color!</t>
  </si>
  <si>
    <t>conference dinner (per person cost)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</si>
</sst>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#,##0;[Red]\-&quot;€&quot;#,##0"/>
    <numFmt numFmtId="165" formatCode="&quot;€&quot;#,##0.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9A5A3"/>
        <bgColor indexed="64"/>
      </patternFill>
    </fill>
    <fill>
      <patternFill patternType="solid">
        <fgColor rgb="FFE39292"/>
        <bgColor indexed="64"/>
      </patternFill>
    </fill>
  </fills>
  <borders count="1">
    <border>
      <left/>
      <right/>
      <top/>
      <bottom/>
      <diagonal/>
    </border>
  </borders>
  <cellStyleXfs count="6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165" fontId="0" fillId="0" borderId="0" xfId="0" applyNumberFormat="1"/>
    <xf numFmtId="164" fontId="0" fillId="0" borderId="0" xfId="0" applyNumberFormat="1"/>
    <xf numFmtId="0" fontId="0" fillId="0" borderId="0" xfId="0" applyNumberFormat="1"/>
    <xf numFmtId="0" fontId="4" fillId="0" borderId="0" xfId="0" applyFont="1"/>
    <xf numFmtId="0" fontId="4" fillId="0" borderId="0" xfId="0" applyNumberFormat="1" applyFont="1"/>
    <xf numFmtId="0" fontId="0" fillId="0" borderId="0" xfId="0" applyFont="1"/>
    <xf numFmtId="0" fontId="0" fillId="0" borderId="0" xfId="0" applyNumberFormat="1" applyFont="1"/>
    <xf numFmtId="0" fontId="5" fillId="0" borderId="0" xfId="0" applyFont="1"/>
    <xf numFmtId="0" fontId="0" fillId="2" borderId="0" xfId="0" applyNumberFormat="1" applyFill="1"/>
    <xf numFmtId="0" fontId="0" fillId="2" borderId="0" xfId="0" applyFont="1" applyFill="1"/>
    <xf numFmtId="0" fontId="0" fillId="3" borderId="0" xfId="0" applyNumberFormat="1" applyFill="1"/>
    <xf numFmtId="0" fontId="0" fillId="2" borderId="0" xfId="0" applyFill="1"/>
    <xf numFmtId="0" fontId="4" fillId="2" borderId="0" xfId="0" applyFont="1" applyFill="1"/>
    <xf numFmtId="1" fontId="4" fillId="2" borderId="0" xfId="0" applyNumberFormat="1" applyFont="1" applyFill="1"/>
    <xf numFmtId="0" fontId="6" fillId="3" borderId="0" xfId="0" applyNumberFormat="1" applyFont="1" applyFill="1"/>
    <xf numFmtId="0" fontId="0" fillId="3" borderId="0" xfId="0" applyNumberFormat="1" applyFont="1" applyFill="1"/>
    <xf numFmtId="0" fontId="0" fillId="3" borderId="0" xfId="0" applyFill="1"/>
    <xf numFmtId="9" fontId="0" fillId="3" borderId="0" xfId="19" applyFont="1" applyFill="1"/>
    <xf numFmtId="0" fontId="0" fillId="0" borderId="0" xfId="0" applyNumberFormat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0" fillId="4" borderId="0" xfId="0" applyFill="1"/>
    <xf numFmtId="0" fontId="0" fillId="4" borderId="0" xfId="0" applyFont="1" applyFill="1"/>
    <xf numFmtId="0" fontId="0" fillId="4" borderId="0" xfId="0" applyNumberFormat="1" applyFill="1"/>
    <xf numFmtId="0" fontId="0" fillId="4" borderId="0" xfId="0" applyNumberFormat="1" applyFill="1" applyAlignment="1">
      <alignment horizontal="center"/>
    </xf>
    <xf numFmtId="0" fontId="0" fillId="4" borderId="0" xfId="0" applyNumberFormat="1" applyFont="1" applyFill="1" applyAlignment="1">
      <alignment horizontal="center"/>
    </xf>
    <xf numFmtId="0" fontId="4" fillId="5" borderId="0" xfId="0" applyFont="1" applyFill="1"/>
    <xf numFmtId="9" fontId="4" fillId="0" borderId="0" xfId="0" applyNumberFormat="1" applyFont="1"/>
    <xf numFmtId="9" fontId="0" fillId="5" borderId="0" xfId="19" applyFont="1" applyFill="1"/>
  </cellXfs>
  <cellStyles count="6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Normal" xfId="0" builtinId="0"/>
    <cellStyle name="Percent" xfId="19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sqref="A1:XFD1048576"/>
    </sheetView>
  </sheetViews>
  <sheetFormatPr baseColWidth="10" defaultRowHeight="15" x14ac:dyDescent="0"/>
  <cols>
    <col min="1" max="1" width="23.33203125" customWidth="1"/>
    <col min="2" max="2" width="10.83203125" style="1"/>
    <col min="6" max="6" width="21.83203125" customWidth="1"/>
  </cols>
  <sheetData>
    <row r="1" spans="1:14">
      <c r="A1" t="s">
        <v>0</v>
      </c>
    </row>
    <row r="3" spans="1:14">
      <c r="A3" t="s">
        <v>3</v>
      </c>
      <c r="B3" s="1">
        <v>10</v>
      </c>
    </row>
    <row r="4" spans="1:14">
      <c r="A4" t="s">
        <v>4</v>
      </c>
      <c r="B4" s="1">
        <f>3.9*2*3</f>
        <v>23.4</v>
      </c>
      <c r="G4" t="s">
        <v>17</v>
      </c>
    </row>
    <row r="5" spans="1:14">
      <c r="A5" t="s">
        <v>5</v>
      </c>
      <c r="B5" s="1">
        <f>9.95*3</f>
        <v>29.849999999999998</v>
      </c>
      <c r="F5" t="s">
        <v>18</v>
      </c>
      <c r="G5">
        <v>20</v>
      </c>
      <c r="H5">
        <v>30</v>
      </c>
      <c r="I5">
        <v>20</v>
      </c>
      <c r="J5">
        <v>20</v>
      </c>
      <c r="K5">
        <v>30</v>
      </c>
      <c r="L5">
        <v>40</v>
      </c>
      <c r="M5">
        <v>35</v>
      </c>
      <c r="N5">
        <v>35</v>
      </c>
    </row>
    <row r="6" spans="1:14">
      <c r="A6" t="s">
        <v>6</v>
      </c>
      <c r="B6" s="1">
        <v>10</v>
      </c>
      <c r="F6" t="s">
        <v>19</v>
      </c>
      <c r="G6">
        <v>20</v>
      </c>
      <c r="H6">
        <v>30</v>
      </c>
      <c r="I6">
        <v>40</v>
      </c>
      <c r="J6">
        <v>50</v>
      </c>
      <c r="K6">
        <v>50</v>
      </c>
      <c r="L6">
        <v>20</v>
      </c>
      <c r="M6">
        <v>50</v>
      </c>
      <c r="N6">
        <v>60</v>
      </c>
    </row>
    <row r="7" spans="1:14">
      <c r="A7" t="s">
        <v>7</v>
      </c>
      <c r="B7" s="1">
        <v>11</v>
      </c>
      <c r="F7" t="s">
        <v>20</v>
      </c>
      <c r="G7" s="1">
        <f>($B$26+$B$12*(G5+G6)-100*G5)/G6</f>
        <v>300</v>
      </c>
      <c r="H7" s="1">
        <f t="shared" ref="H7:N7" si="0">($B$26+$B$12*(H5+H6)-100*H5)/H6</f>
        <v>255</v>
      </c>
      <c r="I7" s="1">
        <f t="shared" si="0"/>
        <v>216.25</v>
      </c>
      <c r="J7" s="1">
        <f t="shared" si="0"/>
        <v>199.5</v>
      </c>
      <c r="K7" s="1">
        <f t="shared" si="0"/>
        <v>206</v>
      </c>
      <c r="L7" s="1">
        <f t="shared" si="0"/>
        <v>332.5</v>
      </c>
      <c r="M7" s="1">
        <f t="shared" si="0"/>
        <v>209.25</v>
      </c>
      <c r="N7" s="1">
        <f t="shared" si="0"/>
        <v>196.45833333333334</v>
      </c>
    </row>
    <row r="8" spans="1:14">
      <c r="A8" t="s">
        <v>8</v>
      </c>
      <c r="B8" s="1">
        <v>2</v>
      </c>
    </row>
    <row r="9" spans="1:14">
      <c r="A9" t="s">
        <v>1</v>
      </c>
      <c r="B9" s="1">
        <v>6.25</v>
      </c>
      <c r="C9" t="s">
        <v>21</v>
      </c>
    </row>
    <row r="10" spans="1:14">
      <c r="A10" t="s">
        <v>25</v>
      </c>
      <c r="B10" s="1">
        <v>40</v>
      </c>
    </row>
    <row r="12" spans="1:14">
      <c r="A12" t="s">
        <v>16</v>
      </c>
      <c r="B12" s="1">
        <f>SUM(B3:B10)</f>
        <v>132.5</v>
      </c>
      <c r="G12" t="s">
        <v>23</v>
      </c>
      <c r="J12" t="s">
        <v>24</v>
      </c>
    </row>
    <row r="13" spans="1:14">
      <c r="H13" t="s">
        <v>26</v>
      </c>
      <c r="J13" s="2">
        <v>120</v>
      </c>
    </row>
    <row r="14" spans="1:14">
      <c r="J14" s="2">
        <v>270</v>
      </c>
    </row>
    <row r="15" spans="1:14">
      <c r="A15" t="s">
        <v>2</v>
      </c>
      <c r="H15" t="s">
        <v>30</v>
      </c>
      <c r="J15" t="s">
        <v>31</v>
      </c>
    </row>
    <row r="16" spans="1:14">
      <c r="A16" t="s">
        <v>9</v>
      </c>
      <c r="B16" s="1">
        <v>0</v>
      </c>
      <c r="C16" t="s">
        <v>10</v>
      </c>
    </row>
    <row r="17" spans="1:11">
      <c r="A17" t="s">
        <v>15</v>
      </c>
      <c r="B17" s="1">
        <v>800</v>
      </c>
      <c r="H17" t="s">
        <v>27</v>
      </c>
      <c r="J17" t="s">
        <v>28</v>
      </c>
      <c r="K17" s="2">
        <v>150</v>
      </c>
    </row>
    <row r="18" spans="1:11">
      <c r="A18" t="s">
        <v>11</v>
      </c>
      <c r="B18" s="1">
        <v>500</v>
      </c>
      <c r="C18" t="s">
        <v>22</v>
      </c>
      <c r="E18">
        <v>1300</v>
      </c>
      <c r="J18" t="s">
        <v>29</v>
      </c>
      <c r="K18" s="2">
        <v>350</v>
      </c>
    </row>
    <row r="19" spans="1:11">
      <c r="A19" t="s">
        <v>12</v>
      </c>
      <c r="B19" s="1">
        <v>900</v>
      </c>
    </row>
    <row r="20" spans="1:11">
      <c r="A20" t="s">
        <v>13</v>
      </c>
      <c r="B20" s="1">
        <v>400</v>
      </c>
    </row>
    <row r="21" spans="1:11">
      <c r="A21" t="s">
        <v>14</v>
      </c>
      <c r="B21" s="1">
        <v>100</v>
      </c>
    </row>
    <row r="26" spans="1:11">
      <c r="A26" t="s">
        <v>16</v>
      </c>
      <c r="B26" s="1">
        <f>SUM(B16:B25)</f>
        <v>2700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12" workbookViewId="0">
      <selection activeCell="C9" sqref="C9"/>
    </sheetView>
  </sheetViews>
  <sheetFormatPr baseColWidth="10" defaultRowHeight="15" x14ac:dyDescent="0"/>
  <cols>
    <col min="1" max="1" width="31.1640625" customWidth="1"/>
    <col min="2" max="2" width="15" customWidth="1"/>
    <col min="3" max="3" width="15.33203125" style="3" customWidth="1"/>
    <col min="4" max="4" width="18.33203125" style="3" customWidth="1"/>
    <col min="5" max="5" width="22.33203125" customWidth="1"/>
    <col min="6" max="6" width="20.1640625" customWidth="1"/>
    <col min="7" max="7" width="27.1640625" customWidth="1"/>
    <col min="8" max="8" width="11.33203125" customWidth="1"/>
    <col min="9" max="9" width="10.6640625" customWidth="1"/>
    <col min="10" max="10" width="9.83203125" customWidth="1"/>
  </cols>
  <sheetData>
    <row r="1" spans="1:11" s="4" customFormat="1">
      <c r="A1" s="4" t="s">
        <v>33</v>
      </c>
      <c r="B1" s="4" t="s">
        <v>40</v>
      </c>
      <c r="C1" s="5" t="s">
        <v>69</v>
      </c>
      <c r="D1" s="4" t="s">
        <v>41</v>
      </c>
      <c r="E1" s="4" t="s">
        <v>37</v>
      </c>
      <c r="F1" s="4" t="s">
        <v>42</v>
      </c>
      <c r="H1" s="4" t="s">
        <v>82</v>
      </c>
      <c r="J1" s="8"/>
    </row>
    <row r="2" spans="1:11" s="4" customFormat="1">
      <c r="C2" s="5"/>
      <c r="H2" s="26">
        <v>80</v>
      </c>
      <c r="I2" s="26">
        <v>100</v>
      </c>
      <c r="J2" s="26">
        <v>120</v>
      </c>
      <c r="K2" s="4" t="s">
        <v>80</v>
      </c>
    </row>
    <row r="3" spans="1:11">
      <c r="A3" s="4" t="s">
        <v>45</v>
      </c>
      <c r="C3" s="11" t="s">
        <v>89</v>
      </c>
      <c r="D3" s="11"/>
      <c r="H3" s="26">
        <f>H2*$B43</f>
        <v>24</v>
      </c>
      <c r="I3" s="26">
        <f t="shared" ref="I3:J3" si="0">I2*$B43</f>
        <v>30</v>
      </c>
      <c r="J3" s="26">
        <f t="shared" si="0"/>
        <v>36</v>
      </c>
      <c r="K3" s="4" t="s">
        <v>81</v>
      </c>
    </row>
    <row r="4" spans="1:11">
      <c r="A4" t="s">
        <v>4</v>
      </c>
      <c r="B4" s="21">
        <v>6</v>
      </c>
      <c r="C4" s="15">
        <v>0</v>
      </c>
      <c r="D4" s="12">
        <f>$B4*$C4*80</f>
        <v>0</v>
      </c>
      <c r="E4" s="12">
        <f>$B4*$C4*100</f>
        <v>0</v>
      </c>
      <c r="F4" s="12">
        <f>$B4*$C4*120</f>
        <v>0</v>
      </c>
      <c r="H4" s="12">
        <f>D4</f>
        <v>0</v>
      </c>
      <c r="I4" s="12">
        <f>E4</f>
        <v>0</v>
      </c>
      <c r="J4" s="12">
        <f>F4</f>
        <v>0</v>
      </c>
    </row>
    <row r="5" spans="1:11">
      <c r="A5" t="s">
        <v>32</v>
      </c>
      <c r="B5" s="21">
        <v>3</v>
      </c>
      <c r="C5" s="15">
        <v>0</v>
      </c>
      <c r="D5" s="12">
        <f t="shared" ref="D5:D11" si="1">$B5*$C5*80</f>
        <v>0</v>
      </c>
      <c r="E5" s="12">
        <f t="shared" ref="E5:E11" si="2">$B5*$C5*100</f>
        <v>0</v>
      </c>
      <c r="F5" s="12">
        <f t="shared" ref="F5:F11" si="3">$B5*$C5*120</f>
        <v>0</v>
      </c>
      <c r="H5" s="12">
        <f t="shared" ref="H5:H11" si="4">D5</f>
        <v>0</v>
      </c>
      <c r="I5" s="12">
        <f t="shared" ref="I5:I11" si="5">E5</f>
        <v>0</v>
      </c>
      <c r="J5" s="12">
        <f t="shared" ref="J5:J11" si="6">F5</f>
        <v>0</v>
      </c>
    </row>
    <row r="6" spans="1:11">
      <c r="A6" t="s">
        <v>7</v>
      </c>
      <c r="B6" s="21">
        <v>1</v>
      </c>
      <c r="C6" s="15">
        <v>0</v>
      </c>
      <c r="D6" s="12">
        <f t="shared" si="1"/>
        <v>0</v>
      </c>
      <c r="E6" s="12">
        <f t="shared" si="2"/>
        <v>0</v>
      </c>
      <c r="F6" s="12">
        <f t="shared" si="3"/>
        <v>0</v>
      </c>
      <c r="H6" s="12">
        <f t="shared" si="4"/>
        <v>0</v>
      </c>
      <c r="I6" s="12">
        <f t="shared" si="5"/>
        <v>0</v>
      </c>
      <c r="J6" s="12">
        <f t="shared" si="6"/>
        <v>0</v>
      </c>
    </row>
    <row r="7" spans="1:11">
      <c r="A7" t="s">
        <v>36</v>
      </c>
      <c r="B7" s="21">
        <v>1</v>
      </c>
      <c r="C7" s="15">
        <v>0</v>
      </c>
      <c r="D7" s="12">
        <f t="shared" si="1"/>
        <v>0</v>
      </c>
      <c r="E7" s="12">
        <f t="shared" si="2"/>
        <v>0</v>
      </c>
      <c r="F7" s="12">
        <f t="shared" si="3"/>
        <v>0</v>
      </c>
      <c r="H7" s="12">
        <f t="shared" si="4"/>
        <v>0</v>
      </c>
      <c r="I7" s="12">
        <f t="shared" si="5"/>
        <v>0</v>
      </c>
      <c r="J7" s="12">
        <f t="shared" si="6"/>
        <v>0</v>
      </c>
    </row>
    <row r="8" spans="1:11">
      <c r="A8" t="s">
        <v>35</v>
      </c>
      <c r="B8" s="21">
        <v>1</v>
      </c>
      <c r="C8" s="15">
        <v>0</v>
      </c>
      <c r="D8" s="12">
        <f t="shared" si="1"/>
        <v>0</v>
      </c>
      <c r="E8" s="12">
        <f t="shared" si="2"/>
        <v>0</v>
      </c>
      <c r="F8" s="12">
        <f t="shared" si="3"/>
        <v>0</v>
      </c>
      <c r="H8" s="12">
        <f t="shared" si="4"/>
        <v>0</v>
      </c>
      <c r="I8" s="12">
        <f t="shared" si="5"/>
        <v>0</v>
      </c>
      <c r="J8" s="12">
        <f t="shared" si="6"/>
        <v>0</v>
      </c>
    </row>
    <row r="9" spans="1:11">
      <c r="A9" t="s">
        <v>90</v>
      </c>
      <c r="B9" s="21">
        <v>1</v>
      </c>
      <c r="C9" s="15">
        <v>0</v>
      </c>
      <c r="D9" s="12">
        <f>$B9*$C9*80*$B37</f>
        <v>0</v>
      </c>
      <c r="E9" s="12">
        <f>$B9*$C9*100*$B37</f>
        <v>0</v>
      </c>
      <c r="F9" s="12">
        <f>$B9*$C9*120*$B37</f>
        <v>0</v>
      </c>
      <c r="H9" s="12">
        <f t="shared" si="4"/>
        <v>0</v>
      </c>
      <c r="I9" s="12">
        <f t="shared" si="5"/>
        <v>0</v>
      </c>
      <c r="J9" s="12">
        <f t="shared" si="6"/>
        <v>0</v>
      </c>
    </row>
    <row r="10" spans="1:11">
      <c r="A10" t="s">
        <v>44</v>
      </c>
      <c r="B10" s="21">
        <v>0</v>
      </c>
      <c r="C10" s="15">
        <v>0</v>
      </c>
      <c r="D10" s="12">
        <f t="shared" si="1"/>
        <v>0</v>
      </c>
      <c r="E10" s="12">
        <f t="shared" si="2"/>
        <v>0</v>
      </c>
      <c r="F10" s="12">
        <f t="shared" si="3"/>
        <v>0</v>
      </c>
      <c r="H10" s="12">
        <f t="shared" si="4"/>
        <v>0</v>
      </c>
      <c r="I10" s="12">
        <f t="shared" si="5"/>
        <v>0</v>
      </c>
      <c r="J10" s="12">
        <f t="shared" si="6"/>
        <v>0</v>
      </c>
    </row>
    <row r="11" spans="1:11">
      <c r="A11" t="s">
        <v>44</v>
      </c>
      <c r="B11" s="21">
        <v>0</v>
      </c>
      <c r="C11" s="15">
        <v>0</v>
      </c>
      <c r="D11" s="12">
        <f t="shared" si="1"/>
        <v>0</v>
      </c>
      <c r="E11" s="12">
        <f t="shared" si="2"/>
        <v>0</v>
      </c>
      <c r="F11" s="12">
        <f t="shared" si="3"/>
        <v>0</v>
      </c>
      <c r="H11" s="12">
        <f t="shared" si="4"/>
        <v>0</v>
      </c>
      <c r="I11" s="12">
        <f t="shared" si="5"/>
        <v>0</v>
      </c>
      <c r="J11" s="12">
        <f t="shared" si="6"/>
        <v>0</v>
      </c>
    </row>
    <row r="13" spans="1:11" s="4" customFormat="1">
      <c r="D13" s="5"/>
    </row>
    <row r="14" spans="1:11" s="6" customFormat="1">
      <c r="D14" s="7"/>
    </row>
    <row r="15" spans="1:11" s="6" customFormat="1">
      <c r="D15" s="7"/>
    </row>
    <row r="16" spans="1:11">
      <c r="A16" s="4" t="s">
        <v>2</v>
      </c>
      <c r="B16" s="4" t="s">
        <v>40</v>
      </c>
      <c r="C16" s="5" t="s">
        <v>64</v>
      </c>
      <c r="E16" s="3"/>
      <c r="F16" s="3"/>
      <c r="G16" s="4"/>
      <c r="H16" s="4" t="s">
        <v>60</v>
      </c>
      <c r="I16" s="4"/>
      <c r="J16" s="4"/>
    </row>
    <row r="17" spans="1:10">
      <c r="A17" s="6" t="s">
        <v>49</v>
      </c>
      <c r="B17" s="22">
        <v>1</v>
      </c>
      <c r="C17" s="16">
        <v>0</v>
      </c>
      <c r="E17" s="3"/>
      <c r="F17" s="3"/>
      <c r="H17" s="10">
        <f>$C17</f>
        <v>0</v>
      </c>
      <c r="I17" s="10">
        <f t="shared" ref="I17:J17" si="7">$C17</f>
        <v>0</v>
      </c>
      <c r="J17" s="10">
        <f t="shared" si="7"/>
        <v>0</v>
      </c>
    </row>
    <row r="18" spans="1:10">
      <c r="A18" s="6" t="s">
        <v>38</v>
      </c>
      <c r="B18" s="22">
        <v>1</v>
      </c>
      <c r="C18" s="16">
        <v>0</v>
      </c>
      <c r="E18" s="3"/>
      <c r="F18" s="3"/>
      <c r="H18" s="10">
        <f t="shared" ref="H18:J33" si="8">$C18</f>
        <v>0</v>
      </c>
      <c r="I18" s="10">
        <f t="shared" si="8"/>
        <v>0</v>
      </c>
      <c r="J18" s="10">
        <f t="shared" si="8"/>
        <v>0</v>
      </c>
    </row>
    <row r="19" spans="1:10">
      <c r="A19" t="s">
        <v>34</v>
      </c>
      <c r="B19" s="21">
        <v>1</v>
      </c>
      <c r="C19" s="11">
        <v>0</v>
      </c>
      <c r="H19" s="10">
        <f t="shared" si="8"/>
        <v>0</v>
      </c>
      <c r="I19" s="10">
        <f t="shared" si="8"/>
        <v>0</v>
      </c>
      <c r="J19" s="10">
        <f t="shared" si="8"/>
        <v>0</v>
      </c>
    </row>
    <row r="20" spans="1:10">
      <c r="A20" t="s">
        <v>48</v>
      </c>
      <c r="B20" s="21">
        <v>1</v>
      </c>
      <c r="C20" s="11">
        <v>0</v>
      </c>
      <c r="E20" s="3"/>
      <c r="F20" s="3"/>
      <c r="H20" s="10">
        <f t="shared" si="8"/>
        <v>0</v>
      </c>
      <c r="I20" s="10">
        <f t="shared" si="8"/>
        <v>0</v>
      </c>
      <c r="J20" s="10">
        <f t="shared" si="8"/>
        <v>0</v>
      </c>
    </row>
    <row r="21" spans="1:10">
      <c r="A21" t="s">
        <v>50</v>
      </c>
      <c r="B21" s="21">
        <v>1</v>
      </c>
      <c r="C21" s="11">
        <v>0</v>
      </c>
      <c r="H21" s="10">
        <f t="shared" si="8"/>
        <v>0</v>
      </c>
      <c r="I21" s="10">
        <f t="shared" si="8"/>
        <v>0</v>
      </c>
      <c r="J21" s="10">
        <f t="shared" si="8"/>
        <v>0</v>
      </c>
    </row>
    <row r="22" spans="1:10">
      <c r="A22" t="s">
        <v>39</v>
      </c>
      <c r="B22" s="21">
        <v>1</v>
      </c>
      <c r="C22" s="11">
        <v>0</v>
      </c>
      <c r="E22" s="3"/>
      <c r="F22" s="3"/>
      <c r="H22" s="10">
        <f t="shared" si="8"/>
        <v>0</v>
      </c>
      <c r="I22" s="10">
        <f t="shared" si="8"/>
        <v>0</v>
      </c>
      <c r="J22" s="10">
        <f t="shared" si="8"/>
        <v>0</v>
      </c>
    </row>
    <row r="23" spans="1:10">
      <c r="A23" t="s">
        <v>43</v>
      </c>
      <c r="B23" s="21">
        <v>1</v>
      </c>
      <c r="C23" s="23">
        <v>100</v>
      </c>
      <c r="D23" s="24" t="s">
        <v>70</v>
      </c>
      <c r="E23" s="3"/>
      <c r="F23" s="3"/>
      <c r="H23" s="10">
        <f t="shared" si="8"/>
        <v>100</v>
      </c>
      <c r="I23" s="10">
        <f t="shared" si="8"/>
        <v>100</v>
      </c>
      <c r="J23" s="10">
        <f t="shared" si="8"/>
        <v>100</v>
      </c>
    </row>
    <row r="24" spans="1:10">
      <c r="A24" t="s">
        <v>46</v>
      </c>
      <c r="B24" s="21">
        <v>6</v>
      </c>
      <c r="C24" s="11">
        <v>0</v>
      </c>
      <c r="D24" s="19" t="s">
        <v>73</v>
      </c>
      <c r="E24" s="3"/>
      <c r="F24" s="3"/>
      <c r="H24" s="10">
        <f>$B24*$C24</f>
        <v>0</v>
      </c>
      <c r="I24" s="10">
        <f t="shared" ref="I24:J26" si="9">$B24*$C24</f>
        <v>0</v>
      </c>
      <c r="J24" s="10">
        <f t="shared" si="9"/>
        <v>0</v>
      </c>
    </row>
    <row r="25" spans="1:10">
      <c r="A25" t="s">
        <v>47</v>
      </c>
      <c r="B25" s="21">
        <v>18</v>
      </c>
      <c r="C25" s="11">
        <v>0</v>
      </c>
      <c r="D25" s="19" t="s">
        <v>74</v>
      </c>
      <c r="E25" s="3"/>
      <c r="F25" s="3"/>
      <c r="H25" s="10">
        <f>$B25*$C25</f>
        <v>0</v>
      </c>
      <c r="I25" s="10">
        <f t="shared" si="9"/>
        <v>0</v>
      </c>
      <c r="J25" s="10">
        <f t="shared" si="9"/>
        <v>0</v>
      </c>
    </row>
    <row r="26" spans="1:10">
      <c r="A26" t="s">
        <v>75</v>
      </c>
      <c r="B26" s="21">
        <v>18</v>
      </c>
      <c r="C26" s="11">
        <v>0</v>
      </c>
      <c r="D26" s="19"/>
      <c r="E26" s="3"/>
      <c r="F26" s="3"/>
      <c r="H26" s="10">
        <f>$B26*$C26</f>
        <v>0</v>
      </c>
      <c r="I26" s="10">
        <f t="shared" si="9"/>
        <v>0</v>
      </c>
      <c r="J26" s="10">
        <f t="shared" si="9"/>
        <v>0</v>
      </c>
    </row>
    <row r="27" spans="1:10">
      <c r="A27" t="s">
        <v>52</v>
      </c>
      <c r="B27" s="21">
        <f>6*B4</f>
        <v>36</v>
      </c>
      <c r="C27" s="9">
        <f>B27*C4</f>
        <v>0</v>
      </c>
      <c r="D27" s="20" t="s">
        <v>65</v>
      </c>
      <c r="E27" s="3"/>
      <c r="F27" s="3"/>
      <c r="H27" s="10">
        <f t="shared" si="8"/>
        <v>0</v>
      </c>
      <c r="I27" s="10">
        <f t="shared" si="8"/>
        <v>0</v>
      </c>
      <c r="J27" s="10">
        <f t="shared" si="8"/>
        <v>0</v>
      </c>
    </row>
    <row r="28" spans="1:10">
      <c r="A28" t="s">
        <v>51</v>
      </c>
      <c r="B28" s="21">
        <f>6*B5</f>
        <v>18</v>
      </c>
      <c r="C28" s="9">
        <f>B28*C5</f>
        <v>0</v>
      </c>
      <c r="D28" s="20" t="s">
        <v>66</v>
      </c>
      <c r="H28" s="10">
        <f t="shared" si="8"/>
        <v>0</v>
      </c>
      <c r="I28" s="10">
        <f t="shared" si="8"/>
        <v>0</v>
      </c>
      <c r="J28" s="10">
        <f t="shared" si="8"/>
        <v>0</v>
      </c>
    </row>
    <row r="29" spans="1:10" s="4" customFormat="1">
      <c r="A29" s="6" t="s">
        <v>57</v>
      </c>
      <c r="B29" s="22">
        <v>6</v>
      </c>
      <c r="C29" s="10">
        <f>B29*C6</f>
        <v>0</v>
      </c>
      <c r="D29" s="20" t="s">
        <v>67</v>
      </c>
      <c r="G29"/>
      <c r="H29" s="10">
        <f t="shared" si="8"/>
        <v>0</v>
      </c>
      <c r="I29" s="10">
        <f t="shared" si="8"/>
        <v>0</v>
      </c>
      <c r="J29" s="10">
        <f t="shared" si="8"/>
        <v>0</v>
      </c>
    </row>
    <row r="30" spans="1:10" s="4" customFormat="1">
      <c r="A30" s="6" t="s">
        <v>55</v>
      </c>
      <c r="B30" s="22">
        <v>6</v>
      </c>
      <c r="C30" s="10">
        <f>B30*C8</f>
        <v>0</v>
      </c>
      <c r="D30" s="20" t="s">
        <v>78</v>
      </c>
      <c r="G30"/>
      <c r="H30" s="10">
        <f t="shared" si="8"/>
        <v>0</v>
      </c>
      <c r="I30" s="10">
        <f t="shared" si="8"/>
        <v>0</v>
      </c>
      <c r="J30" s="10">
        <f t="shared" si="8"/>
        <v>0</v>
      </c>
    </row>
    <row r="31" spans="1:10">
      <c r="A31" s="6" t="s">
        <v>56</v>
      </c>
      <c r="B31" s="22">
        <v>6</v>
      </c>
      <c r="C31" s="9">
        <f>B31*C37</f>
        <v>0</v>
      </c>
      <c r="D31" s="20" t="s">
        <v>79</v>
      </c>
      <c r="H31" s="10">
        <f t="shared" si="8"/>
        <v>0</v>
      </c>
      <c r="I31" s="10">
        <f t="shared" si="8"/>
        <v>0</v>
      </c>
      <c r="J31" s="10">
        <f t="shared" si="8"/>
        <v>0</v>
      </c>
    </row>
    <row r="32" spans="1:10" s="4" customFormat="1">
      <c r="A32" t="s">
        <v>53</v>
      </c>
      <c r="B32" s="21">
        <v>1</v>
      </c>
      <c r="C32" s="23">
        <v>400</v>
      </c>
      <c r="D32" s="25" t="s">
        <v>70</v>
      </c>
      <c r="H32" s="10">
        <f t="shared" si="8"/>
        <v>400</v>
      </c>
      <c r="I32" s="10">
        <f t="shared" si="8"/>
        <v>400</v>
      </c>
      <c r="J32" s="10">
        <f t="shared" si="8"/>
        <v>400</v>
      </c>
    </row>
    <row r="33" spans="1:10">
      <c r="A33" t="s">
        <v>44</v>
      </c>
      <c r="B33" s="17">
        <v>0</v>
      </c>
      <c r="C33" s="11">
        <v>0</v>
      </c>
      <c r="G33" s="4"/>
      <c r="H33" s="10">
        <f t="shared" si="8"/>
        <v>0</v>
      </c>
      <c r="I33" s="10">
        <f t="shared" si="8"/>
        <v>0</v>
      </c>
      <c r="J33" s="10">
        <f t="shared" si="8"/>
        <v>0</v>
      </c>
    </row>
    <row r="34" spans="1:10">
      <c r="A34" s="4"/>
      <c r="B34" s="4"/>
      <c r="G34" t="s">
        <v>77</v>
      </c>
      <c r="H34" s="10">
        <f>SUM(H17:H33)</f>
        <v>500</v>
      </c>
      <c r="I34" s="10">
        <f t="shared" ref="I34:J34" si="10">SUM(I17:I33)</f>
        <v>500</v>
      </c>
      <c r="J34" s="10">
        <f t="shared" si="10"/>
        <v>500</v>
      </c>
    </row>
    <row r="35" spans="1:10">
      <c r="G35" s="4"/>
      <c r="H35" s="4"/>
      <c r="I35" s="4"/>
      <c r="J35" s="4"/>
    </row>
    <row r="36" spans="1:10">
      <c r="A36" s="4" t="s">
        <v>58</v>
      </c>
      <c r="B36" s="4" t="s">
        <v>68</v>
      </c>
      <c r="C36" s="5" t="s">
        <v>72</v>
      </c>
      <c r="D36" s="5"/>
      <c r="G36" s="4" t="s">
        <v>61</v>
      </c>
      <c r="H36" s="13">
        <f>SUM(H4:H33)</f>
        <v>500</v>
      </c>
      <c r="I36" s="13">
        <f>SUM(I4:I33)</f>
        <v>500</v>
      </c>
      <c r="J36" s="13">
        <f>SUM(J4:J33)</f>
        <v>500</v>
      </c>
    </row>
    <row r="37" spans="1:10">
      <c r="A37" t="s">
        <v>71</v>
      </c>
      <c r="B37" s="18">
        <v>0.8</v>
      </c>
      <c r="C37" s="11">
        <v>0</v>
      </c>
      <c r="G37" t="s">
        <v>76</v>
      </c>
      <c r="H37" s="12">
        <f>$B40+$B37*$C37*80</f>
        <v>0</v>
      </c>
      <c r="I37" s="12">
        <f>$B40+$B37*$C37*100</f>
        <v>0</v>
      </c>
      <c r="J37" s="12">
        <f>$B40+$B37*$C37*120</f>
        <v>0</v>
      </c>
    </row>
    <row r="38" spans="1:10">
      <c r="G38" s="6" t="s">
        <v>85</v>
      </c>
      <c r="H38" s="12">
        <f>$C43*H3</f>
        <v>0</v>
      </c>
      <c r="I38" s="12">
        <f t="shared" ref="I38:J38" si="11">$C43*I3</f>
        <v>0</v>
      </c>
      <c r="J38" s="12">
        <f t="shared" si="11"/>
        <v>0</v>
      </c>
    </row>
    <row r="39" spans="1:10">
      <c r="A39" s="4" t="s">
        <v>59</v>
      </c>
      <c r="B39" s="4" t="s">
        <v>54</v>
      </c>
      <c r="G39" t="s">
        <v>62</v>
      </c>
      <c r="H39" s="12">
        <f>H36-H37-H38</f>
        <v>500</v>
      </c>
      <c r="I39" s="12">
        <f t="shared" ref="I39:J39" si="12">I36-I37-I38</f>
        <v>500</v>
      </c>
      <c r="J39" s="12">
        <f t="shared" si="12"/>
        <v>500</v>
      </c>
    </row>
    <row r="40" spans="1:10">
      <c r="A40" t="s">
        <v>63</v>
      </c>
      <c r="B40" s="17">
        <v>0</v>
      </c>
      <c r="G40" s="4" t="s">
        <v>88</v>
      </c>
      <c r="H40" s="14">
        <f>H39/(H2-H3)</f>
        <v>8.9285714285714288</v>
      </c>
      <c r="I40" s="14">
        <f t="shared" ref="I40:J40" si="13">I39/(I2-I3)</f>
        <v>7.1428571428571432</v>
      </c>
      <c r="J40" s="14">
        <f t="shared" si="13"/>
        <v>5.9523809523809526</v>
      </c>
    </row>
    <row r="42" spans="1:10">
      <c r="A42" s="4" t="s">
        <v>83</v>
      </c>
      <c r="B42" s="27" t="s">
        <v>86</v>
      </c>
      <c r="C42" s="5" t="s">
        <v>87</v>
      </c>
    </row>
    <row r="43" spans="1:10">
      <c r="A43" t="s">
        <v>84</v>
      </c>
      <c r="B43" s="28">
        <v>0.3</v>
      </c>
      <c r="C43" s="11">
        <v>0</v>
      </c>
    </row>
  </sheetData>
  <pageMargins left="0.7" right="0.7" top="0.78740157499999996" bottom="0.78740157499999996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Blatt1</vt:lpstr>
      <vt:lpstr>event caclulation </vt:lpstr>
    </vt:vector>
  </TitlesOfParts>
  <Company>Freie Universität Berlin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Kyba</dc:creator>
  <cp:lastModifiedBy>Christopher Kyba</cp:lastModifiedBy>
  <dcterms:created xsi:type="dcterms:W3CDTF">2016-02-17T19:27:52Z</dcterms:created>
  <dcterms:modified xsi:type="dcterms:W3CDTF">2019-09-30T08:35:56Z</dcterms:modified>
</cp:coreProperties>
</file>